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0" yWindow="480" windowWidth="19260" windowHeight="13600" activeTab="0"/>
  </bookViews>
  <sheets>
    <sheet name="Sheet1" sheetId="1" r:id="rId1"/>
    <sheet name="Sheet2" sheetId="2" r:id="rId2"/>
    <sheet name="Sheet3" sheetId="3" r:id="rId3"/>
  </sheets>
  <definedNames>
    <definedName name="a">'Sheet1'!$I$8</definedName>
    <definedName name="alpha">'Sheet1'!$E$8</definedName>
    <definedName name="Area">'Sheet1'!$E$14</definedName>
    <definedName name="B_mag">'Sheet1'!$B$26</definedName>
    <definedName name="C_1">'Sheet1'!$I$9</definedName>
    <definedName name="C_2">'Sheet1'!$I$10</definedName>
    <definedName name="c_E">'Sheet1'!$E$9</definedName>
    <definedName name="c_light">'Sheet1'!$B$10</definedName>
    <definedName name="c_P">'Sheet1'!$E$10</definedName>
    <definedName name="D">'Sheet1'!$E$26</definedName>
    <definedName name="Distance">'Sheet1'!$E$17</definedName>
    <definedName name="e">'Sheet1'!$B$8</definedName>
    <definedName name="eps_p">'Sheet1'!$B$32</definedName>
    <definedName name="E_B">'Sheet1'!$B$29</definedName>
    <definedName name="f">'Sheet1'!$I$12</definedName>
    <definedName name="F_nu">'Sheet1'!$E$11</definedName>
    <definedName name="g_1">'Sheet1'!$E$21</definedName>
    <definedName name="g_2">'Sheet1'!$E$22</definedName>
    <definedName name="H0">'Sheet1'!$E$16</definedName>
    <definedName name="Inu">'Sheet1'!$I$11</definedName>
    <definedName name="Inu_2">'Sheet1'!$I$16</definedName>
    <definedName name="I_nu_2">'Sheet1'!$I$16</definedName>
    <definedName name="L">'Sheet1'!$E$19</definedName>
    <definedName name="mu_0">'Sheet1'!$B$11</definedName>
    <definedName name="m_e">'Sheet1'!$B$9</definedName>
    <definedName name="nu">'Sheet1'!$E$20</definedName>
    <definedName name="Phi">'Sheet1'!$E$18</definedName>
    <definedName name="theta_x">'Sheet1'!$E$12</definedName>
    <definedName name="theta_y">'Sheet1'!$E$13</definedName>
    <definedName name="z">'Sheet1'!$E$15</definedName>
  </definedNames>
  <calcPr fullCalcOnLoad="1"/>
</workbook>
</file>

<file path=xl/sharedStrings.xml><?xml version="1.0" encoding="utf-8"?>
<sst xmlns="http://schemas.openxmlformats.org/spreadsheetml/2006/main" count="74" uniqueCount="61">
  <si>
    <t>Template for calculating minimum energy and magnetic field</t>
  </si>
  <si>
    <t>Fundamental constants</t>
  </si>
  <si>
    <t>e</t>
  </si>
  <si>
    <t>m_e</t>
  </si>
  <si>
    <t>c</t>
  </si>
  <si>
    <t>alpha</t>
  </si>
  <si>
    <t>c_E</t>
  </si>
  <si>
    <t>I_nu</t>
  </si>
  <si>
    <t>L</t>
  </si>
  <si>
    <t>a</t>
  </si>
  <si>
    <t>C1</t>
  </si>
  <si>
    <t>C2</t>
  </si>
  <si>
    <t>B_min</t>
  </si>
  <si>
    <t>nu</t>
  </si>
  <si>
    <t>gamma_1</t>
  </si>
  <si>
    <t>gamma_2</t>
  </si>
  <si>
    <t>f(a,g1,g2)</t>
  </si>
  <si>
    <t>Tesla</t>
  </si>
  <si>
    <t>Gauss</t>
  </si>
  <si>
    <t>E_B</t>
  </si>
  <si>
    <t>mu_0</t>
  </si>
  <si>
    <t>J/m^3</t>
  </si>
  <si>
    <t>eps_p</t>
  </si>
  <si>
    <t>ergs/cm^3</t>
  </si>
  <si>
    <t>eps_tot</t>
  </si>
  <si>
    <t>ln(C1(a))</t>
  </si>
  <si>
    <t>ln(C2(a))</t>
  </si>
  <si>
    <t>kpc</t>
  </si>
  <si>
    <t>theta_x</t>
  </si>
  <si>
    <t>arcsec</t>
  </si>
  <si>
    <t>theta_y</t>
  </si>
  <si>
    <t>Beam Area</t>
  </si>
  <si>
    <t>Flux per beam</t>
  </si>
  <si>
    <t>Redshift</t>
  </si>
  <si>
    <t>Ho</t>
  </si>
  <si>
    <t>km/s/Mpc</t>
  </si>
  <si>
    <t>Distance</t>
  </si>
  <si>
    <t>Mpc</t>
  </si>
  <si>
    <t>Hz</t>
  </si>
  <si>
    <t>Jy</t>
  </si>
  <si>
    <t>Str</t>
  </si>
  <si>
    <t>m</t>
  </si>
  <si>
    <t>W/m^2/Hz/Sr</t>
  </si>
  <si>
    <t>Input parameters in red</t>
  </si>
  <si>
    <t>Derived parameters in blue</t>
  </si>
  <si>
    <t>C</t>
  </si>
  <si>
    <t>kg</t>
  </si>
  <si>
    <t>m/s</t>
  </si>
  <si>
    <t>Phi</t>
  </si>
  <si>
    <t>Using formulae derived in lectures</t>
  </si>
  <si>
    <t>c_P</t>
  </si>
  <si>
    <t>Minimum energy densities</t>
  </si>
  <si>
    <t>Minimum pressures</t>
  </si>
  <si>
    <t>P_part</t>
  </si>
  <si>
    <t>P_tot</t>
  </si>
  <si>
    <t>P_B</t>
  </si>
  <si>
    <t>N/m^2</t>
  </si>
  <si>
    <t>dynes/cm^2</t>
  </si>
  <si>
    <t>This calculation is for Cygnus A</t>
  </si>
  <si>
    <t>Total energy</t>
  </si>
  <si>
    <t>Joules</t>
  </si>
</sst>
</file>

<file path=xl/styles.xml><?xml version="1.0" encoding="utf-8"?>
<styleSheet xmlns="http://schemas.openxmlformats.org/spreadsheetml/2006/main">
  <numFmts count="19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E+00"/>
    <numFmt numFmtId="173" formatCode="0.000"/>
    <numFmt numFmtId="174" formatCode="0.0000E+0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sz val="12"/>
      <color indexed="10"/>
      <name val="Geneva"/>
      <family val="0"/>
    </font>
    <font>
      <sz val="12"/>
      <color indexed="12"/>
      <name val="Geneva"/>
      <family val="0"/>
    </font>
    <font>
      <sz val="12"/>
      <color indexed="57"/>
      <name val="Geneva"/>
      <family val="0"/>
    </font>
    <font>
      <sz val="12"/>
      <color indexed="48"/>
      <name val="Geneva"/>
      <family val="0"/>
    </font>
    <font>
      <b/>
      <sz val="12"/>
      <color indexed="10"/>
      <name val="Geneva"/>
      <family val="0"/>
    </font>
    <font>
      <b/>
      <sz val="12"/>
      <color indexed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1" fontId="6" fillId="0" borderId="0" xfId="0" applyNumberFormat="1" applyFont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workbookViewId="0" topLeftCell="A1">
      <selection activeCell="A5" sqref="A5"/>
    </sheetView>
  </sheetViews>
  <sheetFormatPr defaultColWidth="11.00390625" defaultRowHeight="12"/>
  <cols>
    <col min="1" max="1" width="9.125" style="2" customWidth="1"/>
    <col min="2" max="2" width="15.50390625" style="2" bestFit="1" customWidth="1"/>
    <col min="3" max="3" width="12.375" style="2" customWidth="1"/>
    <col min="4" max="4" width="15.50390625" style="2" customWidth="1"/>
    <col min="5" max="5" width="13.625" style="2" customWidth="1"/>
    <col min="6" max="6" width="11.625" style="5" customWidth="1"/>
    <col min="7" max="7" width="3.375" style="5" customWidth="1"/>
    <col min="8" max="8" width="15.50390625" style="2" bestFit="1" customWidth="1"/>
    <col min="9" max="9" width="12.50390625" style="2" customWidth="1"/>
    <col min="10" max="10" width="15.00390625" style="2" customWidth="1"/>
    <col min="11" max="16384" width="10.875" style="2" customWidth="1"/>
  </cols>
  <sheetData>
    <row r="2" ht="15.75">
      <c r="B2" s="1" t="s">
        <v>0</v>
      </c>
    </row>
    <row r="3" ht="15.75">
      <c r="B3" s="1" t="s">
        <v>49</v>
      </c>
    </row>
    <row r="4" ht="15.75">
      <c r="B4" s="2" t="s">
        <v>58</v>
      </c>
    </row>
    <row r="6" spans="1:11" ht="15.75">
      <c r="A6" s="1" t="s">
        <v>1</v>
      </c>
      <c r="B6" s="1"/>
      <c r="D6" s="14" t="s">
        <v>43</v>
      </c>
      <c r="E6" s="1"/>
      <c r="H6" s="15" t="s">
        <v>44</v>
      </c>
      <c r="K6" s="1"/>
    </row>
    <row r="8" spans="1:12" ht="15.75">
      <c r="A8" s="2" t="s">
        <v>2</v>
      </c>
      <c r="B8" s="4">
        <v>1.602E-19</v>
      </c>
      <c r="C8" s="5" t="s">
        <v>45</v>
      </c>
      <c r="D8" s="2" t="s">
        <v>5</v>
      </c>
      <c r="E8" s="6">
        <v>0.51</v>
      </c>
      <c r="H8" s="5" t="s">
        <v>9</v>
      </c>
      <c r="I8" s="8">
        <f>2*E8+1</f>
        <v>2.02</v>
      </c>
      <c r="K8" s="2" t="s">
        <v>25</v>
      </c>
      <c r="L8" s="8">
        <f>a/2*LN(3)-(a+7)/2*LN(2)-(a+3)/2*LN(PI())+GAMMALN(a/4+19/12)+GAMMALN(a/4-1/12)-LN(a+1)</f>
        <v>-5.212371069520323</v>
      </c>
    </row>
    <row r="9" spans="1:12" ht="15.75">
      <c r="A9" s="2" t="s">
        <v>3</v>
      </c>
      <c r="B9" s="4">
        <v>9.11E-31</v>
      </c>
      <c r="C9" s="5" t="s">
        <v>46</v>
      </c>
      <c r="D9" s="2" t="s">
        <v>6</v>
      </c>
      <c r="E9" s="6">
        <v>0</v>
      </c>
      <c r="H9" s="5" t="s">
        <v>10</v>
      </c>
      <c r="I9" s="9">
        <f>EXP(L8)</f>
        <v>0.0054487390201877995</v>
      </c>
      <c r="K9" s="2" t="s">
        <v>26</v>
      </c>
      <c r="L9" s="8">
        <f>a/2*LN(3)-(a+13)/2*LN(2)-(a+2)/2*LN(PI())+GAMMALN(a/4+1/4)+GAMMALN(a/4+19/12)+GAMMALN(a/4-1/12)-GAMMALN(a/4+7/4)</f>
        <v>-5.544048933691981</v>
      </c>
    </row>
    <row r="10" spans="1:9" ht="15.75">
      <c r="A10" s="2" t="s">
        <v>4</v>
      </c>
      <c r="B10" s="4">
        <v>299800000</v>
      </c>
      <c r="C10" s="5" t="s">
        <v>47</v>
      </c>
      <c r="D10" s="2" t="s">
        <v>50</v>
      </c>
      <c r="E10" s="6">
        <v>0</v>
      </c>
      <c r="H10" s="5" t="s">
        <v>11</v>
      </c>
      <c r="I10" s="9">
        <f>EXP(L9)</f>
        <v>0.0039106607335761</v>
      </c>
    </row>
    <row r="11" spans="1:10" ht="15.75">
      <c r="A11" s="2" t="s">
        <v>20</v>
      </c>
      <c r="B11" s="4">
        <f>4*PI()*0.0000001</f>
        <v>1.2566370614359173E-06</v>
      </c>
      <c r="C11" s="5"/>
      <c r="D11" s="2" t="s">
        <v>32</v>
      </c>
      <c r="E11" s="7">
        <v>0.58</v>
      </c>
      <c r="F11" s="5" t="s">
        <v>39</v>
      </c>
      <c r="H11" s="5" t="s">
        <v>7</v>
      </c>
      <c r="I11" s="9">
        <f>F_nu*1E-26/Area</f>
        <v>2.1777791701980867E-16</v>
      </c>
      <c r="J11" s="2" t="s">
        <v>42</v>
      </c>
    </row>
    <row r="12" spans="4:9" ht="15.75">
      <c r="D12" s="2" t="s">
        <v>28</v>
      </c>
      <c r="E12" s="7">
        <v>1</v>
      </c>
      <c r="F12" s="5" t="s">
        <v>29</v>
      </c>
      <c r="H12" s="2" t="s">
        <v>16</v>
      </c>
      <c r="I12" s="10">
        <f>(1-(g_2/g_1)^(-a+2))/(a-2)*g_1^(-a+2)</f>
        <v>8.033217564857722</v>
      </c>
    </row>
    <row r="13" spans="4:6" ht="15.75">
      <c r="D13" s="2" t="s">
        <v>30</v>
      </c>
      <c r="E13" s="7">
        <v>1</v>
      </c>
      <c r="F13" s="5" t="s">
        <v>29</v>
      </c>
    </row>
    <row r="14" spans="4:9" ht="15.75">
      <c r="D14" s="2" t="s">
        <v>31</v>
      </c>
      <c r="E14" s="8">
        <f>PI()/(4*LN(2))*theta_x*theta_y*(PI()/180/3600)^2</f>
        <v>2.6632636032938283E-11</v>
      </c>
      <c r="F14" s="5" t="s">
        <v>40</v>
      </c>
      <c r="H14" s="6"/>
      <c r="I14" s="12"/>
    </row>
    <row r="15" spans="4:9" ht="15.75">
      <c r="D15" s="2" t="s">
        <v>33</v>
      </c>
      <c r="E15" s="6">
        <v>0.056075</v>
      </c>
      <c r="I15" s="6"/>
    </row>
    <row r="16" spans="4:9" ht="15.75">
      <c r="D16" s="2" t="s">
        <v>34</v>
      </c>
      <c r="E16" s="6">
        <v>70</v>
      </c>
      <c r="F16" s="5" t="s">
        <v>35</v>
      </c>
      <c r="I16" s="13"/>
    </row>
    <row r="17" spans="4:6" ht="15.75">
      <c r="D17" s="2" t="s">
        <v>36</v>
      </c>
      <c r="E17" s="11">
        <f>c_light/1000*z/H0</f>
        <v>240.1612142857143</v>
      </c>
      <c r="F17" s="5" t="s">
        <v>37</v>
      </c>
    </row>
    <row r="18" spans="4:9" ht="15.75">
      <c r="D18" s="2" t="s">
        <v>48</v>
      </c>
      <c r="E18" s="7">
        <v>24.7</v>
      </c>
      <c r="F18" s="5" t="s">
        <v>29</v>
      </c>
      <c r="H18" s="3">
        <f>L/30860000000000000000</f>
        <v>28.759060262325526</v>
      </c>
      <c r="I18" s="5" t="s">
        <v>27</v>
      </c>
    </row>
    <row r="19" spans="4:6" ht="15.75">
      <c r="D19" s="2" t="s">
        <v>8</v>
      </c>
      <c r="E19" s="6">
        <f>Distance*3.086E+22*Phi*PI()/180/3600</f>
        <v>8.875045996953658E+20</v>
      </c>
      <c r="F19" s="5" t="s">
        <v>41</v>
      </c>
    </row>
    <row r="20" spans="4:6" ht="15.75">
      <c r="D20" s="2" t="s">
        <v>13</v>
      </c>
      <c r="E20" s="7">
        <v>5000000000</v>
      </c>
      <c r="F20" s="5" t="s">
        <v>38</v>
      </c>
    </row>
    <row r="21" spans="4:5" ht="15.75">
      <c r="D21" s="2" t="s">
        <v>14</v>
      </c>
      <c r="E21" s="6">
        <v>10</v>
      </c>
    </row>
    <row r="22" spans="4:5" ht="15.75">
      <c r="D22" s="2" t="s">
        <v>15</v>
      </c>
      <c r="E22" s="7">
        <v>100000</v>
      </c>
    </row>
    <row r="23" ht="15.75">
      <c r="E23" s="7"/>
    </row>
    <row r="24" spans="1:8" ht="15.75">
      <c r="A24" s="1" t="s">
        <v>51</v>
      </c>
      <c r="D24" s="1" t="s">
        <v>52</v>
      </c>
      <c r="H24" s="1" t="s">
        <v>59</v>
      </c>
    </row>
    <row r="25" ht="15.75">
      <c r="G25" s="2"/>
    </row>
    <row r="26" spans="1:9" ht="15.75">
      <c r="A26" s="2" t="s">
        <v>12</v>
      </c>
      <c r="B26" s="3">
        <f>m_e/e*((a+1)/2*(1+c_E)/C_2*c_light/m_e*Inu*nu^alpha/L*f)^(2/(a+5))</f>
        <v>5.037555339378956E-09</v>
      </c>
      <c r="C26" s="2" t="s">
        <v>17</v>
      </c>
      <c r="D26" s="2" t="s">
        <v>12</v>
      </c>
      <c r="E26" s="2">
        <f>((1+c_P)/3/(1+c_E))^(2/(a+5))*B_mag</f>
        <v>3.683730489404468E-09</v>
      </c>
      <c r="F26" s="2" t="s">
        <v>17</v>
      </c>
      <c r="G26" s="2"/>
      <c r="H26" s="3">
        <f>PI()/6*B35*L^3</f>
        <v>8.590934930323843E+51</v>
      </c>
      <c r="I26" s="2" t="s">
        <v>60</v>
      </c>
    </row>
    <row r="27" spans="2:7" ht="15.75">
      <c r="B27" s="3">
        <f>B26*10000</f>
        <v>5.037555339378956E-05</v>
      </c>
      <c r="C27" s="2" t="s">
        <v>18</v>
      </c>
      <c r="E27" s="2">
        <f>D*10000</f>
        <v>3.6837304894044677E-05</v>
      </c>
      <c r="F27" s="2" t="s">
        <v>18</v>
      </c>
      <c r="G27" s="2"/>
    </row>
    <row r="28" spans="2:7" ht="15.75">
      <c r="B28" s="3"/>
      <c r="F28" s="2"/>
      <c r="G28" s="2"/>
    </row>
    <row r="29" spans="1:7" ht="15.75">
      <c r="A29" s="2" t="s">
        <v>19</v>
      </c>
      <c r="B29" s="4">
        <f>B_mag^2/(2*mu_0)</f>
        <v>1.0097173072513085E-11</v>
      </c>
      <c r="C29" s="2" t="s">
        <v>21</v>
      </c>
      <c r="D29" s="2" t="s">
        <v>55</v>
      </c>
      <c r="E29" s="2">
        <f>D^2/2/mu_0</f>
        <v>5.3992798457902564E-12</v>
      </c>
      <c r="F29" s="2" t="s">
        <v>56</v>
      </c>
      <c r="G29" s="2"/>
    </row>
    <row r="30" spans="2:6" ht="15.75">
      <c r="B30" s="4">
        <f>E_B*10</f>
        <v>1.0097173072513084E-10</v>
      </c>
      <c r="C30" s="2" t="s">
        <v>23</v>
      </c>
      <c r="E30" s="2">
        <f>E29*10</f>
        <v>5.3992798457902564E-11</v>
      </c>
      <c r="F30" s="2" t="s">
        <v>57</v>
      </c>
    </row>
    <row r="31" spans="2:6" ht="15.75">
      <c r="B31" s="4"/>
      <c r="F31" s="2"/>
    </row>
    <row r="32" spans="1:6" ht="15.75">
      <c r="A32" s="2" t="s">
        <v>22</v>
      </c>
      <c r="B32" s="4">
        <f>4/(a+1)*E_B</f>
        <v>1.3373739168891504E-11</v>
      </c>
      <c r="C32" s="2" t="s">
        <v>21</v>
      </c>
      <c r="D32" s="2" t="s">
        <v>53</v>
      </c>
      <c r="E32" s="2">
        <f>4/(a+1)*E29</f>
        <v>7.15136403415928E-12</v>
      </c>
      <c r="F32" s="2" t="s">
        <v>56</v>
      </c>
    </row>
    <row r="33" spans="2:6" ht="15.75">
      <c r="B33" s="4">
        <f>B32*10</f>
        <v>1.3373739168891504E-10</v>
      </c>
      <c r="C33" s="2" t="s">
        <v>23</v>
      </c>
      <c r="E33" s="2">
        <f>E32*10</f>
        <v>7.15136403415928E-11</v>
      </c>
      <c r="F33" s="2" t="s">
        <v>57</v>
      </c>
    </row>
    <row r="34" ht="15.75">
      <c r="F34" s="2"/>
    </row>
    <row r="35" spans="1:6" ht="15.75">
      <c r="A35" s="2" t="s">
        <v>24</v>
      </c>
      <c r="B35" s="4">
        <f>E_B+eps_p</f>
        <v>2.347091224140459E-11</v>
      </c>
      <c r="C35" s="2" t="s">
        <v>21</v>
      </c>
      <c r="D35" s="2" t="s">
        <v>54</v>
      </c>
      <c r="E35" s="2">
        <f>E32+E29</f>
        <v>1.2550643879949538E-11</v>
      </c>
      <c r="F35" s="2" t="s">
        <v>56</v>
      </c>
    </row>
    <row r="36" spans="2:6" ht="15.75">
      <c r="B36" s="4">
        <f>B35*10</f>
        <v>2.347091224140459E-10</v>
      </c>
      <c r="C36" s="2" t="s">
        <v>23</v>
      </c>
      <c r="E36" s="2">
        <f>E35*10</f>
        <v>1.2550643879949538E-10</v>
      </c>
      <c r="F36" s="2" t="s">
        <v>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6" sqref="C36"/>
    </sheetView>
  </sheetViews>
  <sheetFormatPr defaultColWidth="11.00390625" defaultRowHeight="12"/>
  <cols>
    <col min="1" max="1" width="9.125" style="0" customWidth="1"/>
    <col min="2" max="2" width="15.50390625" style="0" customWidth="1"/>
    <col min="3" max="3" width="12.375" style="0" customWidth="1"/>
    <col min="4" max="4" width="15.50390625" style="0" customWidth="1"/>
    <col min="5" max="5" width="13.625" style="0" customWidth="1"/>
    <col min="6" max="6" width="11.625" style="0" customWidth="1"/>
    <col min="7" max="7" width="3.375" style="0" customWidth="1"/>
    <col min="9" max="9" width="12.50390625" style="0" customWidth="1"/>
    <col min="10" max="10" width="15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Bicknell</dc:creator>
  <cp:keywords/>
  <dc:description/>
  <cp:lastModifiedBy>Geoff Bicknell</cp:lastModifiedBy>
  <dcterms:created xsi:type="dcterms:W3CDTF">2000-03-25T04:11:28Z</dcterms:created>
  <cp:category/>
  <cp:version/>
  <cp:contentType/>
  <cp:contentStatus/>
</cp:coreProperties>
</file>